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F4AB9209-0B2D-4E1C-A198-7383040F34DC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I62" i="4" l="1"/>
  <c r="I8" i="4" l="1"/>
  <c r="H8" i="4"/>
  <c r="I63" i="4"/>
  <c r="H66" i="4"/>
  <c r="H65" i="4"/>
  <c r="H64" i="4"/>
  <c r="H63" i="4"/>
  <c r="I60" i="4"/>
  <c r="H60" i="4"/>
  <c r="H61" i="4"/>
  <c r="H59" i="4"/>
  <c r="H58" i="4"/>
  <c r="H57" i="4"/>
  <c r="H55" i="4"/>
  <c r="H54" i="4"/>
  <c r="H53" i="4"/>
  <c r="H50" i="4"/>
  <c r="H39" i="4"/>
  <c r="H31" i="4"/>
  <c r="H30" i="4"/>
  <c r="H29" i="4"/>
  <c r="H28" i="4"/>
  <c r="H27" i="4"/>
  <c r="H22" i="4"/>
  <c r="I49" i="4" l="1"/>
  <c r="I36" i="4"/>
  <c r="I55" i="4" l="1"/>
  <c r="I48" i="4"/>
  <c r="I42" i="4"/>
  <c r="I39" i="4"/>
  <c r="I21" i="4"/>
  <c r="I11" i="4"/>
  <c r="I10" i="4"/>
  <c r="H9" i="4" l="1"/>
  <c r="I9" i="4" s="1"/>
  <c r="I27" i="4" l="1"/>
  <c r="H7" i="4"/>
  <c r="I7" i="4" s="1"/>
  <c r="J68" i="4" l="1"/>
  <c r="H68" i="4"/>
  <c r="I68" i="4" l="1"/>
</calcChain>
</file>

<file path=xl/sharedStrings.xml><?xml version="1.0" encoding="utf-8"?>
<sst xmlns="http://schemas.openxmlformats.org/spreadsheetml/2006/main" count="217" uniqueCount="167">
  <si>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</si>
  <si>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</si>
  <si>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</si>
  <si>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</si>
  <si>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</si>
  <si>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</si>
  <si>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</si>
  <si>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</si>
  <si>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</si>
  <si>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</si>
  <si>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</si>
  <si>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</si>
  <si>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</si>
  <si>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</si>
  <si>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</si>
  <si>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</si>
  <si>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</si>
  <si>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</si>
  <si>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</si>
  <si>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</si>
  <si>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</si>
  <si>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</si>
  <si>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</si>
  <si>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</si>
  <si>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</si>
  <si>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</si>
  <si>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</si>
  <si>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</si>
  <si>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</si>
  <si>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</si>
  <si>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</si>
  <si>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</si>
  <si>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</si>
  <si>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</si>
  <si>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</si>
  <si>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</si>
  <si>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</si>
  <si>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</si>
  <si>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</si>
  <si>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</si>
  <si>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</si>
  <si>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</si>
  <si>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</si>
  <si>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</si>
  <si>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</si>
  <si>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</si>
  <si>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</si>
  <si>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</si>
  <si>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</si>
  <si>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</si>
  <si>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</si>
  <si>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</si>
  <si>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</si>
  <si>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</si>
  <si>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</si>
  <si>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</si>
  <si>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</si>
  <si>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</si>
  <si>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</si>
  <si>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</si>
  <si>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</si>
  <si>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</si>
  <si>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</si>
  <si>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</si>
  <si>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</si>
  <si>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</si>
  <si>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</si>
  <si>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</si>
  <si>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</si>
  <si>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</si>
  <si>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</si>
  <si>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</si>
  <si>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</si>
  <si>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</si>
  <si>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</si>
  <si>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</si>
  <si>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</si>
  <si>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</si>
  <si>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</si>
  <si>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</si>
  <si>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</si>
  <si>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</si>
  <si>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</si>
  <si>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</si>
  <si>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</si>
  <si>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</si>
  <si>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</si>
  <si>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</si>
  <si>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</si>
  <si>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</si>
  <si>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</si>
  <si>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</si>
  <si>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</si>
  <si>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</si>
  <si>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</si>
  <si>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</si>
  <si>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</si>
  <si>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</si>
  <si>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</si>
  <si>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</si>
  <si>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</si>
  <si>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</si>
  <si>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</si>
  <si>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</si>
  <si>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</si>
  <si>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</si>
  <si>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</si>
  <si>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</si>
  <si>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</si>
  <si>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</si>
  <si>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</si>
  <si>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</si>
  <si>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</si>
  <si>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</si>
  <si>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</si>
  <si>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</si>
  <si>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</si>
  <si>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</si>
  <si>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</si>
  <si>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</si>
  <si>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</si>
  <si>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</si>
  <si>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</si>
  <si>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</si>
  <si>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PLANO DE AÇÃO E METAS 2023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</si>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</sst>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2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7" fillId="0" borderId="0" xfId="0" applyFont="1" applyBorder="1"/>
    <xf numFmtId="0" fontId="8" fillId="2" borderId="0" xfId="0" applyFont="1" applyFill="1" applyBorder="1"/>
    <xf numFmtId="0" fontId="5" fillId="0" borderId="0" xfId="0" applyFont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307863</xdr:colOff>
      <xdr:row>0</xdr:row>
      <xdr:rowOff>49323</xdr:rowOff>
    </xdr:from>
    <xdr:to>
      <xdr:col>0</xdr:col>
      <xdr:colOff>1357312</xdr:colOff>
      <xdr:row>3</xdr:row>
      <xdr:rowOff>336274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09E002D6-C0D5-4FBD-85D4-3C23233592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863" y="49323"/>
          <a:ext cx="1049449" cy="679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9"/>
  <sheetViews>
    <sheetView tabSelected="1" zoomScale="80" zoomScaleNormal="80" workbookViewId="0">
      <pane ySplit="6" topLeftCell="A60" activePane="bottomLeft" state="frozen"/>
      <selection activeCell="D1" sqref="D1"/>
      <selection pane="bottomLeft" activeCell="B62" sqref="B62"/>
    </sheetView>
  </sheetViews>
  <sheetFormatPr defaultRowHeight="15.75" x14ac:dyDescent="0.25"/>
  <cols>
    <col min="1" max="1" width="22.85546875" style="24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6384" width="9.140625" style="4"/>
  </cols>
  <sheetData>
    <row r="1" spans="1:16" s="57" customFormat="1" ht="15" x14ac:dyDescent="0.2">
      <c r="A1" s="54"/>
      <c r="B1" s="55"/>
      <c r="C1" s="54"/>
      <c r="D1" s="54"/>
      <c r="E1" s="54"/>
      <c r="F1" s="54"/>
      <c r="G1" s="56"/>
      <c r="H1" s="54"/>
      <c r="I1" s="54"/>
      <c r="J1" s="54"/>
    </row>
    <row r="2" spans="1:16" s="57" customFormat="1" x14ac:dyDescent="0.25">
      <c r="A2" s="54"/>
      <c r="B2" s="80" t="s">
        <v>124</v>
      </c>
      <c r="C2" s="80"/>
      <c r="D2" s="80"/>
      <c r="E2" s="80"/>
      <c r="F2" s="80"/>
      <c r="G2" s="80"/>
      <c r="H2" s="80"/>
      <c r="I2" s="80"/>
      <c r="J2" s="58"/>
    </row>
    <row r="3" spans="1:16" s="57" customFormat="1" x14ac:dyDescent="0.25">
      <c r="A3" s="54"/>
      <c r="B3" s="69"/>
      <c r="C3" s="69"/>
      <c r="D3" s="69"/>
      <c r="E3" s="69"/>
      <c r="F3" s="69"/>
      <c r="G3" s="69"/>
      <c r="H3" s="69"/>
      <c r="I3" s="69"/>
      <c r="J3" s="58"/>
    </row>
    <row r="4" spans="1:16" s="57" customFormat="1" ht="28.5" customHeight="1" x14ac:dyDescent="0.2">
      <c r="A4" s="54"/>
      <c r="B4" s="55"/>
      <c r="C4" s="54"/>
      <c r="D4" s="54"/>
      <c r="E4" s="54"/>
      <c r="F4" s="54"/>
      <c r="G4" s="56"/>
      <c r="H4" s="54"/>
      <c r="I4" s="54"/>
      <c r="J4" s="54"/>
    </row>
    <row r="5" spans="1:16" s="57" customFormat="1" x14ac:dyDescent="0.25">
      <c r="A5" s="81" t="s">
        <v>6</v>
      </c>
      <c r="B5" s="81"/>
      <c r="C5" s="81"/>
      <c r="D5" s="54"/>
      <c r="E5" s="54"/>
      <c r="F5" s="54"/>
      <c r="G5" s="56"/>
      <c r="H5" s="54"/>
      <c r="I5" s="54"/>
      <c r="J5" s="54"/>
    </row>
    <row r="6" spans="1:16" ht="34.5" customHeight="1" x14ac:dyDescent="0.25">
      <c r="A6" s="7" t="s">
        <v>88</v>
      </c>
      <c r="B6" s="7" t="s">
        <v>89</v>
      </c>
      <c r="C6" s="7" t="s">
        <v>4</v>
      </c>
      <c r="D6" s="7" t="s">
        <v>90</v>
      </c>
      <c r="E6" s="7" t="s">
        <v>5</v>
      </c>
      <c r="F6" s="7" t="s">
        <v>0</v>
      </c>
      <c r="G6" s="7" t="s">
        <v>1</v>
      </c>
      <c r="H6" s="7" t="s">
        <v>19</v>
      </c>
      <c r="I6" s="7" t="s">
        <v>3</v>
      </c>
      <c r="J6" s="7" t="s">
        <v>2</v>
      </c>
      <c r="L6" s="60"/>
      <c r="M6" s="60"/>
      <c r="N6" s="60"/>
      <c r="O6" s="60"/>
      <c r="P6" s="60"/>
    </row>
    <row r="7" spans="1:16" ht="123.75" customHeight="1" x14ac:dyDescent="0.25">
      <c r="A7" s="71" t="s">
        <v>58</v>
      </c>
      <c r="B7" s="8" t="s">
        <v>25</v>
      </c>
      <c r="C7" s="13" t="s">
        <v>12</v>
      </c>
      <c r="D7" s="17" t="s">
        <v>7</v>
      </c>
      <c r="E7" s="17" t="s">
        <v>23</v>
      </c>
      <c r="F7" s="36" t="s">
        <v>129</v>
      </c>
      <c r="G7" s="40" t="s">
        <v>94</v>
      </c>
      <c r="H7" s="15">
        <f>1500*47</f>
        <v>70500</v>
      </c>
      <c r="I7" s="15">
        <f>SUM(H7)</f>
        <v>70500</v>
      </c>
      <c r="J7" s="44">
        <v>0.27300000000000002</v>
      </c>
    </row>
    <row r="8" spans="1:16" s="5" customFormat="1" ht="102.75" customHeight="1" x14ac:dyDescent="0.25">
      <c r="A8" s="71" t="s">
        <v>58</v>
      </c>
      <c r="B8" s="14" t="s">
        <v>162</v>
      </c>
      <c r="C8" s="34" t="s">
        <v>57</v>
      </c>
      <c r="D8" s="17" t="s">
        <v>7</v>
      </c>
      <c r="E8" s="17" t="s">
        <v>23</v>
      </c>
      <c r="F8" s="36" t="s">
        <v>129</v>
      </c>
      <c r="G8" s="65" t="s">
        <v>161</v>
      </c>
      <c r="H8" s="38">
        <f>4*750</f>
        <v>3000</v>
      </c>
      <c r="I8" s="38">
        <f>H8</f>
        <v>3000</v>
      </c>
      <c r="J8" s="44">
        <v>1.1599999999999999E-2</v>
      </c>
    </row>
    <row r="9" spans="1:16" ht="100.5" customHeight="1" x14ac:dyDescent="0.25">
      <c r="A9" s="71" t="s">
        <v>66</v>
      </c>
      <c r="B9" s="8" t="s">
        <v>91</v>
      </c>
      <c r="C9" s="29" t="s">
        <v>59</v>
      </c>
      <c r="D9" s="17" t="s">
        <v>7</v>
      </c>
      <c r="E9" s="17" t="s">
        <v>23</v>
      </c>
      <c r="F9" s="20" t="s">
        <v>30</v>
      </c>
      <c r="G9" s="41" t="s">
        <v>95</v>
      </c>
      <c r="H9" s="37">
        <f>1000*12</f>
        <v>12000</v>
      </c>
      <c r="I9" s="37">
        <f>SUM(H9)</f>
        <v>12000</v>
      </c>
      <c r="J9" s="44">
        <v>4.65E-2</v>
      </c>
    </row>
    <row r="10" spans="1:16" s="5" customFormat="1" ht="126" x14ac:dyDescent="0.25">
      <c r="A10" s="71" t="s">
        <v>83</v>
      </c>
      <c r="B10" s="14" t="s">
        <v>27</v>
      </c>
      <c r="C10" s="16" t="s">
        <v>26</v>
      </c>
      <c r="D10" s="17" t="s">
        <v>7</v>
      </c>
      <c r="E10" s="17" t="s">
        <v>23</v>
      </c>
      <c r="F10" s="36" t="s">
        <v>130</v>
      </c>
      <c r="G10" s="32" t="s">
        <v>96</v>
      </c>
      <c r="H10" s="15">
        <v>0</v>
      </c>
      <c r="I10" s="45">
        <f>SUM(H10)</f>
        <v>0</v>
      </c>
      <c r="J10" s="44">
        <v>0</v>
      </c>
    </row>
    <row r="11" spans="1:16" s="5" customFormat="1" ht="31.5" x14ac:dyDescent="0.25">
      <c r="A11" s="92" t="s">
        <v>61</v>
      </c>
      <c r="B11" s="108" t="s">
        <v>54</v>
      </c>
      <c r="C11" s="97" t="s">
        <v>60</v>
      </c>
      <c r="D11" s="105" t="s">
        <v>7</v>
      </c>
      <c r="E11" s="105" t="s">
        <v>23</v>
      </c>
      <c r="F11" s="93" t="s">
        <v>130</v>
      </c>
      <c r="G11" s="33" t="s">
        <v>97</v>
      </c>
      <c r="H11" s="38">
        <v>1000</v>
      </c>
      <c r="I11" s="82">
        <f>SUM(H11:H15)</f>
        <v>8960</v>
      </c>
      <c r="J11" s="85">
        <v>3.4799999999999998E-2</v>
      </c>
    </row>
    <row r="12" spans="1:16" s="5" customFormat="1" ht="33.75" customHeight="1" x14ac:dyDescent="0.25">
      <c r="A12" s="92"/>
      <c r="B12" s="109"/>
      <c r="C12" s="99"/>
      <c r="D12" s="106"/>
      <c r="E12" s="106"/>
      <c r="F12" s="104"/>
      <c r="G12" s="33" t="s">
        <v>98</v>
      </c>
      <c r="H12" s="42">
        <v>3040</v>
      </c>
      <c r="I12" s="84"/>
      <c r="J12" s="86"/>
    </row>
    <row r="13" spans="1:16" s="5" customFormat="1" ht="31.5" x14ac:dyDescent="0.25">
      <c r="A13" s="92"/>
      <c r="B13" s="109"/>
      <c r="C13" s="99"/>
      <c r="D13" s="106"/>
      <c r="E13" s="106"/>
      <c r="F13" s="104"/>
      <c r="G13" s="33" t="s">
        <v>99</v>
      </c>
      <c r="H13" s="42">
        <v>4000</v>
      </c>
      <c r="I13" s="84"/>
      <c r="J13" s="86"/>
    </row>
    <row r="14" spans="1:16" s="5" customFormat="1" ht="31.5" x14ac:dyDescent="0.25">
      <c r="A14" s="92"/>
      <c r="B14" s="109"/>
      <c r="C14" s="99"/>
      <c r="D14" s="106"/>
      <c r="E14" s="106"/>
      <c r="F14" s="104"/>
      <c r="G14" s="33" t="s">
        <v>100</v>
      </c>
      <c r="H14" s="42">
        <v>920</v>
      </c>
      <c r="I14" s="84"/>
      <c r="J14" s="86"/>
    </row>
    <row r="15" spans="1:16" s="5" customFormat="1" ht="39" customHeight="1" x14ac:dyDescent="0.25">
      <c r="A15" s="92"/>
      <c r="B15" s="110"/>
      <c r="C15" s="98"/>
      <c r="D15" s="107"/>
      <c r="E15" s="107"/>
      <c r="F15" s="94"/>
      <c r="G15" s="33" t="s">
        <v>101</v>
      </c>
      <c r="H15" s="38">
        <v>0</v>
      </c>
      <c r="I15" s="83"/>
      <c r="J15" s="87"/>
    </row>
    <row r="16" spans="1:16" ht="137.25" customHeight="1" x14ac:dyDescent="0.25">
      <c r="A16" s="71" t="s">
        <v>8</v>
      </c>
      <c r="B16" s="8" t="s">
        <v>62</v>
      </c>
      <c r="C16" s="13" t="s">
        <v>12</v>
      </c>
      <c r="D16" s="17" t="s">
        <v>7</v>
      </c>
      <c r="E16" s="17" t="s">
        <v>23</v>
      </c>
      <c r="F16" s="13" t="s">
        <v>16</v>
      </c>
      <c r="G16" s="32" t="s">
        <v>102</v>
      </c>
      <c r="H16" s="15">
        <v>0</v>
      </c>
      <c r="I16" s="15">
        <v>0</v>
      </c>
      <c r="J16" s="44">
        <v>0</v>
      </c>
    </row>
    <row r="17" spans="1:10" s="5" customFormat="1" ht="165.75" customHeight="1" x14ac:dyDescent="0.25">
      <c r="A17" s="71" t="s">
        <v>67</v>
      </c>
      <c r="B17" s="14" t="s">
        <v>21</v>
      </c>
      <c r="C17" s="16" t="s">
        <v>22</v>
      </c>
      <c r="D17" s="17" t="s">
        <v>34</v>
      </c>
      <c r="E17" s="17" t="s">
        <v>23</v>
      </c>
      <c r="F17" s="13" t="s">
        <v>24</v>
      </c>
      <c r="G17" s="18" t="s">
        <v>103</v>
      </c>
      <c r="H17" s="15">
        <v>0</v>
      </c>
      <c r="I17" s="15">
        <v>0</v>
      </c>
      <c r="J17" s="44">
        <v>0</v>
      </c>
    </row>
    <row r="18" spans="1:10" s="5" customFormat="1" ht="135.75" customHeight="1" x14ac:dyDescent="0.25">
      <c r="A18" s="71" t="s">
        <v>63</v>
      </c>
      <c r="B18" s="14" t="s">
        <v>33</v>
      </c>
      <c r="C18" s="16" t="s">
        <v>31</v>
      </c>
      <c r="D18" s="17" t="s">
        <v>7</v>
      </c>
      <c r="E18" s="17" t="s">
        <v>32</v>
      </c>
      <c r="F18" s="20" t="s">
        <v>64</v>
      </c>
      <c r="G18" s="18" t="s">
        <v>104</v>
      </c>
      <c r="H18" s="15">
        <v>0</v>
      </c>
      <c r="I18" s="15">
        <v>0</v>
      </c>
      <c r="J18" s="44">
        <v>0</v>
      </c>
    </row>
    <row r="19" spans="1:10" ht="126" x14ac:dyDescent="0.25">
      <c r="A19" s="71" t="s">
        <v>63</v>
      </c>
      <c r="B19" s="18" t="s">
        <v>68</v>
      </c>
      <c r="C19" s="21" t="s">
        <v>36</v>
      </c>
      <c r="D19" s="17" t="s">
        <v>7</v>
      </c>
      <c r="E19" s="17" t="s">
        <v>32</v>
      </c>
      <c r="F19" s="21" t="s">
        <v>35</v>
      </c>
      <c r="G19" s="18" t="s">
        <v>104</v>
      </c>
      <c r="H19" s="15">
        <v>0</v>
      </c>
      <c r="I19" s="15">
        <v>0</v>
      </c>
      <c r="J19" s="44">
        <v>0</v>
      </c>
    </row>
    <row r="20" spans="1:10" ht="96.75" customHeight="1" x14ac:dyDescent="0.25">
      <c r="A20" s="71" t="s">
        <v>37</v>
      </c>
      <c r="B20" s="18" t="s">
        <v>38</v>
      </c>
      <c r="C20" s="21" t="s">
        <v>13</v>
      </c>
      <c r="D20" s="17" t="s">
        <v>7</v>
      </c>
      <c r="E20" s="17" t="s">
        <v>23</v>
      </c>
      <c r="F20" s="21" t="s">
        <v>17</v>
      </c>
      <c r="G20" s="18" t="s">
        <v>96</v>
      </c>
      <c r="H20" s="15">
        <v>0</v>
      </c>
      <c r="I20" s="15">
        <v>0</v>
      </c>
      <c r="J20" s="44">
        <v>0</v>
      </c>
    </row>
    <row r="21" spans="1:10" s="12" customFormat="1" ht="26.1" customHeight="1" x14ac:dyDescent="0.25">
      <c r="A21" s="102" t="s">
        <v>65</v>
      </c>
      <c r="B21" s="103" t="s">
        <v>39</v>
      </c>
      <c r="C21" s="102" t="s">
        <v>40</v>
      </c>
      <c r="D21" s="102" t="s">
        <v>7</v>
      </c>
      <c r="E21" s="114" t="s">
        <v>53</v>
      </c>
      <c r="F21" s="113" t="s">
        <v>133</v>
      </c>
      <c r="G21" s="8" t="s">
        <v>105</v>
      </c>
      <c r="H21" s="64">
        <v>900</v>
      </c>
      <c r="I21" s="112">
        <f>SUM(H21:H26)</f>
        <v>6560</v>
      </c>
      <c r="J21" s="88">
        <v>2.5399999999999999E-2</v>
      </c>
    </row>
    <row r="22" spans="1:10" s="12" customFormat="1" ht="26.1" customHeight="1" x14ac:dyDescent="0.25">
      <c r="A22" s="102"/>
      <c r="B22" s="103"/>
      <c r="C22" s="102"/>
      <c r="D22" s="102"/>
      <c r="E22" s="115"/>
      <c r="F22" s="113"/>
      <c r="G22" s="8" t="s">
        <v>132</v>
      </c>
      <c r="H22" s="64">
        <f>3*340</f>
        <v>1020</v>
      </c>
      <c r="I22" s="112"/>
      <c r="J22" s="88"/>
    </row>
    <row r="23" spans="1:10" s="12" customFormat="1" ht="26.1" customHeight="1" x14ac:dyDescent="0.25">
      <c r="A23" s="102"/>
      <c r="B23" s="103"/>
      <c r="C23" s="102"/>
      <c r="D23" s="102"/>
      <c r="E23" s="115"/>
      <c r="F23" s="113"/>
      <c r="G23" s="8" t="s">
        <v>131</v>
      </c>
      <c r="H23" s="64">
        <v>2600</v>
      </c>
      <c r="I23" s="112"/>
      <c r="J23" s="88"/>
    </row>
    <row r="24" spans="1:10" s="12" customFormat="1" ht="26.1" customHeight="1" x14ac:dyDescent="0.25">
      <c r="A24" s="102"/>
      <c r="B24" s="103"/>
      <c r="C24" s="102"/>
      <c r="D24" s="102"/>
      <c r="E24" s="115"/>
      <c r="F24" s="113"/>
      <c r="G24" s="46" t="s">
        <v>106</v>
      </c>
      <c r="H24" s="43">
        <v>1350</v>
      </c>
      <c r="I24" s="112"/>
      <c r="J24" s="88"/>
    </row>
    <row r="25" spans="1:10" s="12" customFormat="1" ht="26.1" customHeight="1" x14ac:dyDescent="0.25">
      <c r="A25" s="102"/>
      <c r="B25" s="103"/>
      <c r="C25" s="102"/>
      <c r="D25" s="102"/>
      <c r="E25" s="115"/>
      <c r="F25" s="113"/>
      <c r="G25" s="111" t="s">
        <v>107</v>
      </c>
      <c r="H25" s="112">
        <v>690</v>
      </c>
      <c r="I25" s="112"/>
      <c r="J25" s="88"/>
    </row>
    <row r="26" spans="1:10" s="12" customFormat="1" ht="23.25" customHeight="1" x14ac:dyDescent="0.25">
      <c r="A26" s="102"/>
      <c r="B26" s="103"/>
      <c r="C26" s="102"/>
      <c r="D26" s="102"/>
      <c r="E26" s="116"/>
      <c r="F26" s="113"/>
      <c r="G26" s="111"/>
      <c r="H26" s="112"/>
      <c r="I26" s="112"/>
      <c r="J26" s="88"/>
    </row>
    <row r="27" spans="1:10" ht="37.5" customHeight="1" x14ac:dyDescent="0.25">
      <c r="A27" s="102" t="s">
        <v>65</v>
      </c>
      <c r="B27" s="103" t="s">
        <v>41</v>
      </c>
      <c r="C27" s="97" t="s">
        <v>40</v>
      </c>
      <c r="D27" s="90" t="s">
        <v>7</v>
      </c>
      <c r="E27" s="105" t="s">
        <v>53</v>
      </c>
      <c r="F27" s="92" t="s">
        <v>17</v>
      </c>
      <c r="G27" s="19" t="s">
        <v>134</v>
      </c>
      <c r="H27" s="42">
        <f>7*1000</f>
        <v>7000</v>
      </c>
      <c r="I27" s="74">
        <f xml:space="preserve"> SUM(H27:H33)</f>
        <v>32260</v>
      </c>
      <c r="J27" s="77">
        <v>0.1249</v>
      </c>
    </row>
    <row r="28" spans="1:10" ht="39" customHeight="1" x14ac:dyDescent="0.25">
      <c r="A28" s="102"/>
      <c r="B28" s="103"/>
      <c r="C28" s="99"/>
      <c r="D28" s="90"/>
      <c r="E28" s="106"/>
      <c r="F28" s="92"/>
      <c r="G28" s="35" t="s">
        <v>135</v>
      </c>
      <c r="H28" s="42">
        <f>4*500</f>
        <v>2000</v>
      </c>
      <c r="I28" s="75"/>
      <c r="J28" s="78"/>
    </row>
    <row r="29" spans="1:10" ht="23.25" customHeight="1" x14ac:dyDescent="0.25">
      <c r="A29" s="102"/>
      <c r="B29" s="103"/>
      <c r="C29" s="99"/>
      <c r="D29" s="90"/>
      <c r="E29" s="106"/>
      <c r="F29" s="92"/>
      <c r="G29" s="8" t="s">
        <v>136</v>
      </c>
      <c r="H29" s="47">
        <f>12*450</f>
        <v>5400</v>
      </c>
      <c r="I29" s="75"/>
      <c r="J29" s="78"/>
    </row>
    <row r="30" spans="1:10" ht="41.25" customHeight="1" x14ac:dyDescent="0.25">
      <c r="A30" s="102"/>
      <c r="B30" s="103"/>
      <c r="C30" s="99"/>
      <c r="D30" s="90"/>
      <c r="E30" s="106"/>
      <c r="F30" s="92"/>
      <c r="G30" s="41" t="s">
        <v>137</v>
      </c>
      <c r="H30" s="42">
        <f>5*340</f>
        <v>1700</v>
      </c>
      <c r="I30" s="75"/>
      <c r="J30" s="78"/>
    </row>
    <row r="31" spans="1:10" ht="33" customHeight="1" x14ac:dyDescent="0.25">
      <c r="A31" s="102"/>
      <c r="B31" s="103"/>
      <c r="C31" s="99"/>
      <c r="D31" s="90"/>
      <c r="E31" s="106"/>
      <c r="F31" s="92"/>
      <c r="G31" s="41" t="s">
        <v>138</v>
      </c>
      <c r="H31" s="42">
        <f>12*230</f>
        <v>2760</v>
      </c>
      <c r="I31" s="75"/>
      <c r="J31" s="78"/>
    </row>
    <row r="32" spans="1:10" ht="34.5" customHeight="1" x14ac:dyDescent="0.25">
      <c r="A32" s="102"/>
      <c r="B32" s="103"/>
      <c r="C32" s="99"/>
      <c r="D32" s="90"/>
      <c r="E32" s="106"/>
      <c r="F32" s="92"/>
      <c r="G32" s="41" t="s">
        <v>108</v>
      </c>
      <c r="H32" s="42">
        <v>12600</v>
      </c>
      <c r="I32" s="75"/>
      <c r="J32" s="78"/>
    </row>
    <row r="33" spans="1:10" ht="60" customHeight="1" x14ac:dyDescent="0.25">
      <c r="A33" s="102"/>
      <c r="B33" s="103"/>
      <c r="C33" s="98"/>
      <c r="D33" s="90"/>
      <c r="E33" s="107"/>
      <c r="F33" s="92"/>
      <c r="G33" s="8" t="s">
        <v>139</v>
      </c>
      <c r="H33" s="42">
        <v>800</v>
      </c>
      <c r="I33" s="76"/>
      <c r="J33" s="79"/>
    </row>
    <row r="34" spans="1:10" ht="141.75" x14ac:dyDescent="0.25">
      <c r="A34" s="71" t="s">
        <v>69</v>
      </c>
      <c r="B34" s="19" t="s">
        <v>42</v>
      </c>
      <c r="C34" s="13" t="s">
        <v>70</v>
      </c>
      <c r="D34" s="17" t="s">
        <v>7</v>
      </c>
      <c r="E34" s="17" t="s">
        <v>32</v>
      </c>
      <c r="F34" s="36" t="s">
        <v>160</v>
      </c>
      <c r="G34" s="8" t="s">
        <v>109</v>
      </c>
      <c r="H34" s="42">
        <v>0</v>
      </c>
      <c r="I34" s="42">
        <v>0</v>
      </c>
      <c r="J34" s="44">
        <v>0</v>
      </c>
    </row>
    <row r="35" spans="1:10" ht="104.25" customHeight="1" x14ac:dyDescent="0.25">
      <c r="A35" s="71" t="s">
        <v>72</v>
      </c>
      <c r="B35" s="30" t="s">
        <v>93</v>
      </c>
      <c r="C35" s="62" t="s">
        <v>140</v>
      </c>
      <c r="D35" s="31" t="s">
        <v>73</v>
      </c>
      <c r="E35" s="31" t="s">
        <v>74</v>
      </c>
      <c r="F35" s="36" t="s">
        <v>71</v>
      </c>
      <c r="G35" s="8" t="s">
        <v>110</v>
      </c>
      <c r="H35" s="42">
        <v>0</v>
      </c>
      <c r="I35" s="42">
        <v>0</v>
      </c>
      <c r="J35" s="44">
        <v>0</v>
      </c>
    </row>
    <row r="36" spans="1:10" ht="64.5" customHeight="1" x14ac:dyDescent="0.25">
      <c r="A36" s="90" t="s">
        <v>86</v>
      </c>
      <c r="B36" s="101" t="s">
        <v>43</v>
      </c>
      <c r="C36" s="93" t="s">
        <v>87</v>
      </c>
      <c r="D36" s="90" t="s">
        <v>7</v>
      </c>
      <c r="E36" s="90" t="s">
        <v>9</v>
      </c>
      <c r="F36" s="92" t="s">
        <v>15</v>
      </c>
      <c r="G36" s="35" t="s">
        <v>128</v>
      </c>
      <c r="H36" s="52">
        <v>14204.16</v>
      </c>
      <c r="I36" s="112">
        <f>SUM(H36:H37)</f>
        <v>31962.240000000002</v>
      </c>
      <c r="J36" s="89">
        <v>0.12379999999999999</v>
      </c>
    </row>
    <row r="37" spans="1:10" ht="67.5" customHeight="1" x14ac:dyDescent="0.25">
      <c r="A37" s="90"/>
      <c r="B37" s="101"/>
      <c r="C37" s="94"/>
      <c r="D37" s="90"/>
      <c r="E37" s="90"/>
      <c r="F37" s="92"/>
      <c r="G37" s="35" t="s">
        <v>111</v>
      </c>
      <c r="H37" s="52">
        <v>17758.080000000002</v>
      </c>
      <c r="I37" s="112"/>
      <c r="J37" s="89"/>
    </row>
    <row r="38" spans="1:10" ht="70.5" customHeight="1" x14ac:dyDescent="0.25">
      <c r="A38" s="71" t="s">
        <v>37</v>
      </c>
      <c r="B38" s="14" t="s">
        <v>44</v>
      </c>
      <c r="C38" s="13" t="s">
        <v>20</v>
      </c>
      <c r="D38" s="17" t="s">
        <v>7</v>
      </c>
      <c r="E38" s="17" t="s">
        <v>92</v>
      </c>
      <c r="F38" s="13" t="s">
        <v>159</v>
      </c>
      <c r="G38" s="18" t="s">
        <v>109</v>
      </c>
      <c r="H38" s="42">
        <v>0</v>
      </c>
      <c r="I38" s="42">
        <v>0</v>
      </c>
      <c r="J38" s="44">
        <v>0</v>
      </c>
    </row>
    <row r="39" spans="1:10" ht="33.75" customHeight="1" x14ac:dyDescent="0.25">
      <c r="A39" s="90" t="s">
        <v>46</v>
      </c>
      <c r="B39" s="101" t="s">
        <v>45</v>
      </c>
      <c r="C39" s="92" t="s">
        <v>14</v>
      </c>
      <c r="D39" s="90" t="s">
        <v>7</v>
      </c>
      <c r="E39" s="90" t="s">
        <v>92</v>
      </c>
      <c r="F39" s="92" t="s">
        <v>18</v>
      </c>
      <c r="G39" s="18" t="s">
        <v>112</v>
      </c>
      <c r="H39" s="42">
        <f>4*350</f>
        <v>1400</v>
      </c>
      <c r="I39" s="74">
        <f>SUM(H39:H41)</f>
        <v>3460</v>
      </c>
      <c r="J39" s="77">
        <v>1.34E-2</v>
      </c>
    </row>
    <row r="40" spans="1:10" ht="37.5" customHeight="1" x14ac:dyDescent="0.25">
      <c r="A40" s="90"/>
      <c r="B40" s="101"/>
      <c r="C40" s="92"/>
      <c r="D40" s="90"/>
      <c r="E40" s="90"/>
      <c r="F40" s="92"/>
      <c r="G40" s="18" t="s">
        <v>163</v>
      </c>
      <c r="H40" s="42">
        <v>1140</v>
      </c>
      <c r="I40" s="75"/>
      <c r="J40" s="78"/>
    </row>
    <row r="41" spans="1:10" ht="44.25" customHeight="1" x14ac:dyDescent="0.25">
      <c r="A41" s="90"/>
      <c r="B41" s="101"/>
      <c r="C41" s="92"/>
      <c r="D41" s="90"/>
      <c r="E41" s="90"/>
      <c r="F41" s="92"/>
      <c r="G41" s="18" t="s">
        <v>100</v>
      </c>
      <c r="H41" s="42">
        <v>920</v>
      </c>
      <c r="I41" s="76"/>
      <c r="J41" s="79"/>
    </row>
    <row r="42" spans="1:10" ht="36.75" customHeight="1" x14ac:dyDescent="0.25">
      <c r="A42" s="92" t="s">
        <v>75</v>
      </c>
      <c r="B42" s="100" t="s">
        <v>48</v>
      </c>
      <c r="C42" s="91" t="s">
        <v>11</v>
      </c>
      <c r="D42" s="91" t="s">
        <v>47</v>
      </c>
      <c r="E42" s="91" t="s">
        <v>49</v>
      </c>
      <c r="F42" s="91" t="s">
        <v>157</v>
      </c>
      <c r="G42" s="9" t="s">
        <v>113</v>
      </c>
      <c r="H42" s="45">
        <v>15000</v>
      </c>
      <c r="I42" s="74">
        <f>SUM(H42:H47)</f>
        <v>28890</v>
      </c>
      <c r="J42" s="77">
        <v>0.1119</v>
      </c>
    </row>
    <row r="43" spans="1:10" ht="34.5" customHeight="1" x14ac:dyDescent="0.25">
      <c r="A43" s="92"/>
      <c r="B43" s="100"/>
      <c r="C43" s="91"/>
      <c r="D43" s="91"/>
      <c r="E43" s="91"/>
      <c r="F43" s="91"/>
      <c r="G43" s="8" t="s">
        <v>114</v>
      </c>
      <c r="H43" s="45">
        <v>340</v>
      </c>
      <c r="I43" s="75"/>
      <c r="J43" s="78"/>
    </row>
    <row r="44" spans="1:10" ht="31.5" x14ac:dyDescent="0.25">
      <c r="A44" s="92"/>
      <c r="B44" s="100"/>
      <c r="C44" s="91"/>
      <c r="D44" s="91"/>
      <c r="E44" s="91"/>
      <c r="F44" s="91"/>
      <c r="G44" s="8" t="s">
        <v>115</v>
      </c>
      <c r="H44" s="45">
        <v>9000</v>
      </c>
      <c r="I44" s="75"/>
      <c r="J44" s="78"/>
    </row>
    <row r="45" spans="1:10" ht="38.25" customHeight="1" x14ac:dyDescent="0.25">
      <c r="A45" s="92"/>
      <c r="B45" s="100"/>
      <c r="C45" s="91"/>
      <c r="D45" s="91"/>
      <c r="E45" s="91"/>
      <c r="F45" s="91"/>
      <c r="G45" s="8" t="s">
        <v>116</v>
      </c>
      <c r="H45" s="45">
        <v>1840</v>
      </c>
      <c r="I45" s="75"/>
      <c r="J45" s="78"/>
    </row>
    <row r="46" spans="1:10" ht="36" customHeight="1" x14ac:dyDescent="0.25">
      <c r="A46" s="92"/>
      <c r="B46" s="100"/>
      <c r="C46" s="91"/>
      <c r="D46" s="91"/>
      <c r="E46" s="91"/>
      <c r="F46" s="91"/>
      <c r="G46" s="9" t="s">
        <v>117</v>
      </c>
      <c r="H46" s="45">
        <v>2250</v>
      </c>
      <c r="I46" s="75"/>
      <c r="J46" s="78"/>
    </row>
    <row r="47" spans="1:10" ht="39.75" customHeight="1" x14ac:dyDescent="0.25">
      <c r="A47" s="92"/>
      <c r="B47" s="100"/>
      <c r="C47" s="91"/>
      <c r="D47" s="91"/>
      <c r="E47" s="91"/>
      <c r="F47" s="91"/>
      <c r="G47" s="9" t="s">
        <v>118</v>
      </c>
      <c r="H47" s="45">
        <v>460</v>
      </c>
      <c r="I47" s="76"/>
      <c r="J47" s="79"/>
    </row>
    <row r="48" spans="1:10" ht="78.75" x14ac:dyDescent="0.25">
      <c r="A48" s="70" t="s">
        <v>55</v>
      </c>
      <c r="B48" s="33" t="s">
        <v>52</v>
      </c>
      <c r="C48" s="62" t="s">
        <v>141</v>
      </c>
      <c r="D48" s="16" t="s">
        <v>7</v>
      </c>
      <c r="E48" s="17" t="s">
        <v>32</v>
      </c>
      <c r="F48" s="16" t="s">
        <v>158</v>
      </c>
      <c r="G48" s="9" t="s">
        <v>119</v>
      </c>
      <c r="H48" s="42">
        <v>1000</v>
      </c>
      <c r="I48" s="45">
        <f>SUM(H48)</f>
        <v>1000</v>
      </c>
      <c r="J48" s="72">
        <v>3.8E-3</v>
      </c>
    </row>
    <row r="49" spans="1:11" ht="50.25" customHeight="1" x14ac:dyDescent="0.25">
      <c r="A49" s="92" t="s">
        <v>50</v>
      </c>
      <c r="B49" s="100" t="s">
        <v>76</v>
      </c>
      <c r="C49" s="91" t="s">
        <v>51</v>
      </c>
      <c r="D49" s="91" t="s">
        <v>7</v>
      </c>
      <c r="E49" s="90" t="s">
        <v>23</v>
      </c>
      <c r="F49" s="91" t="s">
        <v>28</v>
      </c>
      <c r="G49" s="39" t="s">
        <v>120</v>
      </c>
      <c r="H49" s="28">
        <v>0</v>
      </c>
      <c r="I49" s="74">
        <f>SUM(H49:H54)</f>
        <v>5960</v>
      </c>
      <c r="J49" s="77">
        <v>2.3099999999999999E-2</v>
      </c>
    </row>
    <row r="50" spans="1:11" ht="45.75" customHeight="1" x14ac:dyDescent="0.25">
      <c r="A50" s="92"/>
      <c r="B50" s="100"/>
      <c r="C50" s="91"/>
      <c r="D50" s="91"/>
      <c r="E50" s="90"/>
      <c r="F50" s="91"/>
      <c r="G50" s="39" t="s">
        <v>99</v>
      </c>
      <c r="H50" s="45">
        <f>4*350</f>
        <v>1400</v>
      </c>
      <c r="I50" s="75"/>
      <c r="J50" s="78"/>
    </row>
    <row r="51" spans="1:11" ht="38.25" customHeight="1" x14ac:dyDescent="0.25">
      <c r="A51" s="92"/>
      <c r="B51" s="100"/>
      <c r="C51" s="91"/>
      <c r="D51" s="91"/>
      <c r="E51" s="90"/>
      <c r="F51" s="91"/>
      <c r="G51" s="39" t="s">
        <v>100</v>
      </c>
      <c r="H51" s="45">
        <v>920</v>
      </c>
      <c r="I51" s="75"/>
      <c r="J51" s="78"/>
    </row>
    <row r="52" spans="1:11" ht="38.25" customHeight="1" x14ac:dyDescent="0.25">
      <c r="A52" s="92"/>
      <c r="B52" s="100"/>
      <c r="C52" s="91"/>
      <c r="D52" s="91"/>
      <c r="E52" s="90"/>
      <c r="F52" s="91"/>
      <c r="G52" s="66" t="s">
        <v>163</v>
      </c>
      <c r="H52" s="64">
        <v>1140</v>
      </c>
      <c r="I52" s="75"/>
      <c r="J52" s="78"/>
    </row>
    <row r="53" spans="1:11" ht="30" x14ac:dyDescent="0.25">
      <c r="A53" s="92"/>
      <c r="B53" s="100"/>
      <c r="C53" s="91"/>
      <c r="D53" s="91"/>
      <c r="E53" s="90"/>
      <c r="F53" s="91"/>
      <c r="G53" s="67" t="s">
        <v>142</v>
      </c>
      <c r="H53" s="38">
        <f>50*10</f>
        <v>500</v>
      </c>
      <c r="I53" s="75"/>
      <c r="J53" s="78"/>
    </row>
    <row r="54" spans="1:11" ht="39" customHeight="1" x14ac:dyDescent="0.25">
      <c r="A54" s="92"/>
      <c r="B54" s="100"/>
      <c r="C54" s="91"/>
      <c r="D54" s="91"/>
      <c r="E54" s="90"/>
      <c r="F54" s="91"/>
      <c r="G54" s="68" t="s">
        <v>143</v>
      </c>
      <c r="H54" s="38">
        <f>50*40</f>
        <v>2000</v>
      </c>
      <c r="I54" s="76"/>
      <c r="J54" s="79"/>
    </row>
    <row r="55" spans="1:11" ht="37.5" customHeight="1" x14ac:dyDescent="0.25">
      <c r="A55" s="92" t="s">
        <v>78</v>
      </c>
      <c r="B55" s="101" t="s">
        <v>77</v>
      </c>
      <c r="C55" s="91" t="s">
        <v>144</v>
      </c>
      <c r="D55" s="92" t="s">
        <v>29</v>
      </c>
      <c r="E55" s="92" t="s">
        <v>32</v>
      </c>
      <c r="F55" s="92" t="s">
        <v>56</v>
      </c>
      <c r="G55" s="14" t="s">
        <v>145</v>
      </c>
      <c r="H55" s="45">
        <f>5*2600</f>
        <v>13000</v>
      </c>
      <c r="I55" s="74">
        <f>SUM(H55:H59)</f>
        <v>21315</v>
      </c>
      <c r="J55" s="77">
        <v>8.2500000000000004E-2</v>
      </c>
    </row>
    <row r="56" spans="1:11" ht="35.25" customHeight="1" x14ac:dyDescent="0.25">
      <c r="A56" s="92"/>
      <c r="B56" s="101"/>
      <c r="C56" s="91"/>
      <c r="D56" s="92"/>
      <c r="E56" s="92"/>
      <c r="F56" s="92"/>
      <c r="G56" s="14" t="s">
        <v>146</v>
      </c>
      <c r="H56" s="45">
        <v>340</v>
      </c>
      <c r="I56" s="75"/>
      <c r="J56" s="78"/>
    </row>
    <row r="57" spans="1:11" ht="38.25" customHeight="1" x14ac:dyDescent="0.25">
      <c r="A57" s="92"/>
      <c r="B57" s="101"/>
      <c r="C57" s="91"/>
      <c r="D57" s="92"/>
      <c r="E57" s="92"/>
      <c r="F57" s="92"/>
      <c r="G57" s="14" t="s">
        <v>147</v>
      </c>
      <c r="H57" s="45">
        <f>5*1125</f>
        <v>5625</v>
      </c>
      <c r="I57" s="75"/>
      <c r="J57" s="78"/>
    </row>
    <row r="58" spans="1:11" ht="36" customHeight="1" x14ac:dyDescent="0.25">
      <c r="A58" s="92"/>
      <c r="B58" s="101"/>
      <c r="C58" s="91"/>
      <c r="D58" s="92"/>
      <c r="E58" s="92"/>
      <c r="F58" s="92"/>
      <c r="G58" s="14" t="s">
        <v>148</v>
      </c>
      <c r="H58" s="45">
        <f>5*230</f>
        <v>1150</v>
      </c>
      <c r="I58" s="75"/>
      <c r="J58" s="78"/>
    </row>
    <row r="59" spans="1:11" ht="36" customHeight="1" x14ac:dyDescent="0.25">
      <c r="A59" s="92"/>
      <c r="B59" s="101"/>
      <c r="C59" s="91"/>
      <c r="D59" s="92"/>
      <c r="E59" s="92"/>
      <c r="F59" s="92"/>
      <c r="G59" s="14" t="s">
        <v>149</v>
      </c>
      <c r="H59" s="45">
        <f>2*600</f>
        <v>1200</v>
      </c>
      <c r="I59" s="76"/>
      <c r="J59" s="79"/>
    </row>
    <row r="60" spans="1:11" ht="63.75" customHeight="1" x14ac:dyDescent="0.25">
      <c r="A60" s="92" t="s">
        <v>84</v>
      </c>
      <c r="B60" s="95" t="s">
        <v>80</v>
      </c>
      <c r="C60" s="93" t="s">
        <v>150</v>
      </c>
      <c r="D60" s="93" t="s">
        <v>79</v>
      </c>
      <c r="E60" s="93" t="s">
        <v>53</v>
      </c>
      <c r="F60" s="93" t="s">
        <v>35</v>
      </c>
      <c r="G60" s="65" t="s">
        <v>121</v>
      </c>
      <c r="H60" s="38">
        <f>2*7*100</f>
        <v>1400</v>
      </c>
      <c r="I60" s="82">
        <f>H60+H61</f>
        <v>2800</v>
      </c>
      <c r="J60" s="77">
        <v>1.0800000000000001E-2</v>
      </c>
    </row>
    <row r="61" spans="1:11" ht="51" customHeight="1" x14ac:dyDescent="0.25">
      <c r="A61" s="92"/>
      <c r="B61" s="96"/>
      <c r="C61" s="94"/>
      <c r="D61" s="94"/>
      <c r="E61" s="94"/>
      <c r="F61" s="94"/>
      <c r="G61" s="65" t="s">
        <v>122</v>
      </c>
      <c r="H61" s="38">
        <f>4*7*50</f>
        <v>1400</v>
      </c>
      <c r="I61" s="83"/>
      <c r="J61" s="79"/>
    </row>
    <row r="62" spans="1:11" ht="104.25" customHeight="1" x14ac:dyDescent="0.25">
      <c r="A62" s="70" t="s">
        <v>85</v>
      </c>
      <c r="B62" s="65" t="s">
        <v>81</v>
      </c>
      <c r="C62" s="62" t="s">
        <v>151</v>
      </c>
      <c r="D62" s="50" t="s">
        <v>79</v>
      </c>
      <c r="E62" s="50" t="s">
        <v>82</v>
      </c>
      <c r="F62" s="50" t="s">
        <v>35</v>
      </c>
      <c r="G62" s="61" t="s">
        <v>123</v>
      </c>
      <c r="H62" s="38">
        <v>1260</v>
      </c>
      <c r="I62" s="48">
        <f>SUM(H62)</f>
        <v>1260</v>
      </c>
      <c r="J62" s="49">
        <v>4.8999999999999998E-3</v>
      </c>
      <c r="K62" s="73"/>
    </row>
    <row r="63" spans="1:11" ht="39.75" customHeight="1" x14ac:dyDescent="0.25">
      <c r="A63" s="102" t="s">
        <v>125</v>
      </c>
      <c r="B63" s="121" t="s">
        <v>154</v>
      </c>
      <c r="C63" s="124" t="s">
        <v>152</v>
      </c>
      <c r="D63" s="114" t="s">
        <v>126</v>
      </c>
      <c r="E63" s="114" t="s">
        <v>127</v>
      </c>
      <c r="F63" s="124" t="s">
        <v>155</v>
      </c>
      <c r="G63" s="53" t="s">
        <v>164</v>
      </c>
      <c r="H63" s="52">
        <f>12*190</f>
        <v>2280</v>
      </c>
      <c r="I63" s="74">
        <f>H63+H64+H65+H66+H67</f>
        <v>28320</v>
      </c>
      <c r="J63" s="77">
        <v>0.1096</v>
      </c>
      <c r="K63" s="59"/>
    </row>
    <row r="64" spans="1:11" ht="40.5" customHeight="1" x14ac:dyDescent="0.25">
      <c r="A64" s="102"/>
      <c r="B64" s="122"/>
      <c r="C64" s="125"/>
      <c r="D64" s="115"/>
      <c r="E64" s="115"/>
      <c r="F64" s="125"/>
      <c r="G64" s="53" t="s">
        <v>165</v>
      </c>
      <c r="H64" s="52">
        <f>12*230</f>
        <v>2760</v>
      </c>
      <c r="I64" s="75"/>
      <c r="J64" s="78"/>
      <c r="K64" s="59"/>
    </row>
    <row r="65" spans="1:11" ht="47.25" customHeight="1" x14ac:dyDescent="0.25">
      <c r="A65" s="102"/>
      <c r="B65" s="122"/>
      <c r="C65" s="125"/>
      <c r="D65" s="115"/>
      <c r="E65" s="115"/>
      <c r="F65" s="125"/>
      <c r="G65" s="53" t="s">
        <v>166</v>
      </c>
      <c r="H65" s="52">
        <f>12*340</f>
        <v>4080</v>
      </c>
      <c r="I65" s="75"/>
      <c r="J65" s="78"/>
      <c r="K65" s="59"/>
    </row>
    <row r="66" spans="1:11" ht="59.25" customHeight="1" x14ac:dyDescent="0.25">
      <c r="A66" s="102"/>
      <c r="B66" s="122"/>
      <c r="C66" s="125"/>
      <c r="D66" s="115"/>
      <c r="E66" s="115"/>
      <c r="F66" s="125"/>
      <c r="G66" s="63" t="s">
        <v>156</v>
      </c>
      <c r="H66" s="64">
        <f>8*24*100</f>
        <v>19200</v>
      </c>
      <c r="I66" s="75"/>
      <c r="J66" s="78"/>
      <c r="K66" s="59"/>
    </row>
    <row r="67" spans="1:11" ht="63" customHeight="1" x14ac:dyDescent="0.25">
      <c r="A67" s="102"/>
      <c r="B67" s="123"/>
      <c r="C67" s="126"/>
      <c r="D67" s="116"/>
      <c r="E67" s="116"/>
      <c r="F67" s="126"/>
      <c r="G67" s="51" t="s">
        <v>153</v>
      </c>
      <c r="H67" s="52">
        <v>0</v>
      </c>
      <c r="I67" s="76"/>
      <c r="J67" s="79"/>
      <c r="K67" s="59"/>
    </row>
    <row r="68" spans="1:11" ht="21" customHeight="1" x14ac:dyDescent="0.25">
      <c r="A68" s="117" t="s">
        <v>10</v>
      </c>
      <c r="B68" s="118"/>
      <c r="C68" s="118"/>
      <c r="D68" s="118"/>
      <c r="E68" s="118"/>
      <c r="F68" s="118"/>
      <c r="G68" s="119"/>
      <c r="H68" s="10">
        <f>SUM(H7:H67)</f>
        <v>258247.24</v>
      </c>
      <c r="I68" s="10">
        <f xml:space="preserve"> SUM(I7:I67)</f>
        <v>258247.24</v>
      </c>
      <c r="J68" s="11">
        <f xml:space="preserve"> SUM(J7:J67)</f>
        <v>1</v>
      </c>
    </row>
    <row r="69" spans="1:11" ht="57.75" customHeight="1" x14ac:dyDescent="0.25">
      <c r="A69" s="120"/>
      <c r="B69" s="120"/>
      <c r="C69" s="120"/>
      <c r="D69" s="2"/>
      <c r="E69" s="2"/>
      <c r="F69" s="2"/>
      <c r="G69" s="2"/>
      <c r="H69" s="3"/>
      <c r="I69" s="3"/>
      <c r="J69" s="2"/>
    </row>
    <row r="70" spans="1:11" ht="86.25" customHeight="1" x14ac:dyDescent="0.25">
      <c r="A70" s="22"/>
      <c r="B70" s="23"/>
      <c r="C70" s="2"/>
      <c r="D70" s="2"/>
      <c r="E70" s="2"/>
      <c r="F70" s="2"/>
      <c r="G70" s="2"/>
      <c r="H70" s="3"/>
      <c r="I70" s="3"/>
      <c r="J70" s="2"/>
    </row>
    <row r="71" spans="1:11" ht="224.25" customHeight="1" x14ac:dyDescent="0.25">
      <c r="A71" s="23"/>
      <c r="B71" s="23"/>
      <c r="C71" s="2"/>
      <c r="D71" s="2"/>
      <c r="E71" s="2"/>
      <c r="F71" s="2"/>
      <c r="G71" s="2"/>
      <c r="H71" s="3"/>
      <c r="I71" s="3"/>
      <c r="J71" s="2"/>
    </row>
    <row r="72" spans="1:11" x14ac:dyDescent="0.25">
      <c r="B72" s="23"/>
      <c r="C72" s="2"/>
      <c r="D72" s="2"/>
      <c r="E72" s="2"/>
      <c r="F72" s="2"/>
      <c r="G72" s="2"/>
      <c r="H72" s="3"/>
      <c r="I72" s="3"/>
      <c r="J72" s="2"/>
    </row>
    <row r="73" spans="1:11" x14ac:dyDescent="0.25">
      <c r="A73" s="25"/>
      <c r="B73" s="23"/>
      <c r="C73" s="2"/>
      <c r="D73" s="2"/>
      <c r="E73" s="2"/>
      <c r="F73" s="2"/>
      <c r="G73" s="2"/>
      <c r="H73" s="3"/>
      <c r="I73" s="3"/>
      <c r="J73" s="2"/>
    </row>
    <row r="74" spans="1:11" x14ac:dyDescent="0.25">
      <c r="A74" s="25"/>
      <c r="B74" s="23"/>
      <c r="C74" s="2"/>
      <c r="D74" s="2"/>
      <c r="E74" s="2"/>
      <c r="F74" s="2"/>
      <c r="G74" s="2"/>
      <c r="H74" s="3"/>
      <c r="I74" s="3"/>
      <c r="J74" s="2"/>
    </row>
    <row r="75" spans="1:11" x14ac:dyDescent="0.25">
      <c r="A75" s="25"/>
      <c r="B75" s="23"/>
      <c r="C75" s="2"/>
      <c r="D75" s="2"/>
      <c r="E75" s="2"/>
      <c r="F75" s="2"/>
      <c r="G75" s="2"/>
      <c r="H75" s="3"/>
      <c r="I75" s="3"/>
      <c r="J75" s="2"/>
    </row>
    <row r="76" spans="1:11" x14ac:dyDescent="0.25">
      <c r="A76" s="25"/>
      <c r="B76" s="23"/>
      <c r="C76" s="2"/>
      <c r="D76" s="2"/>
      <c r="E76" s="2"/>
      <c r="F76" s="2"/>
      <c r="G76" s="2"/>
      <c r="H76" s="3"/>
      <c r="I76" s="3"/>
      <c r="J76" s="2"/>
    </row>
    <row r="77" spans="1:11" x14ac:dyDescent="0.25">
      <c r="A77" s="25"/>
      <c r="B77" s="23"/>
      <c r="C77" s="2"/>
      <c r="D77" s="2"/>
      <c r="E77" s="2"/>
      <c r="F77" s="2"/>
      <c r="G77" s="2"/>
      <c r="H77" s="3"/>
      <c r="I77" s="3"/>
      <c r="J77" s="2"/>
    </row>
    <row r="78" spans="1:11" x14ac:dyDescent="0.25">
      <c r="A78" s="25"/>
      <c r="B78" s="23"/>
      <c r="C78" s="2"/>
      <c r="D78" s="2"/>
      <c r="E78" s="2"/>
      <c r="F78" s="2"/>
      <c r="G78" s="2"/>
      <c r="H78" s="3"/>
      <c r="I78" s="3"/>
      <c r="J78" s="2"/>
    </row>
    <row r="79" spans="1:11" x14ac:dyDescent="0.25">
      <c r="A79" s="25"/>
      <c r="B79" s="23"/>
      <c r="C79" s="2"/>
      <c r="D79" s="2"/>
      <c r="E79" s="2"/>
      <c r="F79" s="2"/>
      <c r="G79" s="2"/>
      <c r="H79" s="3"/>
      <c r="I79" s="3"/>
      <c r="J79" s="2"/>
    </row>
    <row r="80" spans="1:11" x14ac:dyDescent="0.25">
      <c r="A80" s="25"/>
      <c r="B80" s="23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5"/>
      <c r="B81" s="23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5"/>
      <c r="B82" s="23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5"/>
      <c r="B83" s="23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5"/>
      <c r="B84" s="23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5"/>
      <c r="B85" s="23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5"/>
      <c r="B86" s="23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5"/>
      <c r="B87" s="23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5"/>
      <c r="B88" s="23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5"/>
      <c r="B89" s="23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5"/>
      <c r="B90" s="23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5"/>
      <c r="B91" s="23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5"/>
      <c r="B92" s="23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5"/>
      <c r="B93" s="23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5"/>
      <c r="B94" s="23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5"/>
      <c r="B95" s="23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5"/>
      <c r="B96" s="23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5"/>
      <c r="B97" s="23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5"/>
      <c r="B98" s="23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5"/>
      <c r="B99" s="23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5"/>
      <c r="B100" s="23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5"/>
      <c r="B101" s="23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3"/>
      <c r="C102" s="2"/>
      <c r="D102" s="2"/>
      <c r="E102" s="2"/>
      <c r="F102" s="2"/>
      <c r="G102" s="2"/>
      <c r="H102" s="3"/>
      <c r="I102" s="3"/>
      <c r="J102" s="2"/>
    </row>
    <row r="103" spans="1:10" x14ac:dyDescent="0.25">
      <c r="A103" s="25"/>
      <c r="B103" s="23"/>
      <c r="C103" s="2"/>
      <c r="D103" s="2"/>
      <c r="E103" s="2"/>
      <c r="F103" s="2"/>
      <c r="G103" s="2"/>
      <c r="H103" s="3"/>
      <c r="I103" s="3"/>
      <c r="J103" s="2"/>
    </row>
    <row r="104" spans="1:10" x14ac:dyDescent="0.25">
      <c r="A104" s="25"/>
      <c r="B104" s="23"/>
      <c r="C104" s="2"/>
      <c r="D104" s="2"/>
      <c r="E104" s="2"/>
      <c r="F104" s="2"/>
      <c r="G104" s="2"/>
      <c r="H104" s="3"/>
      <c r="I104" s="3"/>
      <c r="J104" s="2"/>
    </row>
    <row r="105" spans="1:10" x14ac:dyDescent="0.25">
      <c r="A105" s="25"/>
      <c r="B105" s="23"/>
      <c r="C105" s="2"/>
      <c r="D105" s="2"/>
      <c r="E105" s="2"/>
      <c r="F105" s="2"/>
      <c r="G105" s="2"/>
      <c r="H105" s="3"/>
      <c r="I105" s="3"/>
      <c r="J105" s="2"/>
    </row>
    <row r="106" spans="1:10" x14ac:dyDescent="0.25">
      <c r="A106" s="26"/>
      <c r="B106" s="27"/>
      <c r="C106" s="1"/>
      <c r="D106" s="1"/>
      <c r="E106" s="1"/>
      <c r="F106" s="1"/>
      <c r="G106" s="1"/>
      <c r="H106" s="1"/>
      <c r="I106" s="1"/>
      <c r="J106" s="1"/>
    </row>
    <row r="107" spans="1:10" x14ac:dyDescent="0.25">
      <c r="A107" s="26"/>
      <c r="B107" s="27"/>
      <c r="C107" s="1"/>
      <c r="D107" s="1"/>
      <c r="E107" s="1"/>
      <c r="F107" s="1"/>
      <c r="G107" s="1"/>
      <c r="H107" s="1"/>
      <c r="I107" s="1"/>
      <c r="J107" s="1"/>
    </row>
    <row r="108" spans="1:10" x14ac:dyDescent="0.25">
      <c r="A108" s="26"/>
      <c r="B108" s="27"/>
      <c r="C108" s="1"/>
      <c r="D108" s="1"/>
      <c r="E108" s="1"/>
      <c r="F108" s="1"/>
      <c r="G108" s="1"/>
      <c r="H108" s="1"/>
      <c r="I108" s="1"/>
      <c r="J108" s="1"/>
    </row>
    <row r="109" spans="1:10" x14ac:dyDescent="0.25">
      <c r="A109" s="26"/>
      <c r="B109" s="27"/>
      <c r="C109" s="1"/>
      <c r="D109" s="1"/>
      <c r="E109" s="1"/>
      <c r="F109" s="1"/>
      <c r="G109" s="1"/>
      <c r="H109" s="1"/>
      <c r="I109" s="1"/>
      <c r="J109" s="1"/>
    </row>
  </sheetData>
  <mergeCells count="86">
    <mergeCell ref="A68:G68"/>
    <mergeCell ref="A69:C69"/>
    <mergeCell ref="E55:E59"/>
    <mergeCell ref="A55:A59"/>
    <mergeCell ref="B55:B59"/>
    <mergeCell ref="D55:D59"/>
    <mergeCell ref="C55:C59"/>
    <mergeCell ref="F55:F59"/>
    <mergeCell ref="A63:A67"/>
    <mergeCell ref="B63:B67"/>
    <mergeCell ref="C63:C67"/>
    <mergeCell ref="D63:D67"/>
    <mergeCell ref="E63:E67"/>
    <mergeCell ref="F63:F67"/>
    <mergeCell ref="C21:C26"/>
    <mergeCell ref="G25:G26"/>
    <mergeCell ref="H25:H26"/>
    <mergeCell ref="I36:I37"/>
    <mergeCell ref="F21:F26"/>
    <mergeCell ref="I21:I26"/>
    <mergeCell ref="D27:D33"/>
    <mergeCell ref="F27:F33"/>
    <mergeCell ref="D36:D37"/>
    <mergeCell ref="E36:E37"/>
    <mergeCell ref="F36:F37"/>
    <mergeCell ref="E21:E26"/>
    <mergeCell ref="E27:E33"/>
    <mergeCell ref="C27:C33"/>
    <mergeCell ref="B39:B41"/>
    <mergeCell ref="A39:A41"/>
    <mergeCell ref="C39:C41"/>
    <mergeCell ref="D39:D41"/>
    <mergeCell ref="E42:E47"/>
    <mergeCell ref="F11:F15"/>
    <mergeCell ref="E11:E15"/>
    <mergeCell ref="D11:D15"/>
    <mergeCell ref="C11:C15"/>
    <mergeCell ref="B11:B15"/>
    <mergeCell ref="A11:A15"/>
    <mergeCell ref="B49:B54"/>
    <mergeCell ref="C49:C54"/>
    <mergeCell ref="D49:D54"/>
    <mergeCell ref="C36:C37"/>
    <mergeCell ref="C42:C47"/>
    <mergeCell ref="D42:D47"/>
    <mergeCell ref="A42:A47"/>
    <mergeCell ref="B42:B47"/>
    <mergeCell ref="A36:A37"/>
    <mergeCell ref="B36:B37"/>
    <mergeCell ref="D21:D26"/>
    <mergeCell ref="A27:A33"/>
    <mergeCell ref="B27:B33"/>
    <mergeCell ref="A21:A26"/>
    <mergeCell ref="B21:B26"/>
    <mergeCell ref="A49:A54"/>
    <mergeCell ref="F60:F61"/>
    <mergeCell ref="E60:E61"/>
    <mergeCell ref="D60:D61"/>
    <mergeCell ref="C60:C61"/>
    <mergeCell ref="B60:B61"/>
    <mergeCell ref="A60:A61"/>
    <mergeCell ref="J27:J33"/>
    <mergeCell ref="I39:I41"/>
    <mergeCell ref="J21:J26"/>
    <mergeCell ref="J36:J37"/>
    <mergeCell ref="E49:E54"/>
    <mergeCell ref="F49:F54"/>
    <mergeCell ref="F39:F41"/>
    <mergeCell ref="E39:E41"/>
    <mergeCell ref="F42:F47"/>
    <mergeCell ref="I63:I67"/>
    <mergeCell ref="J63:J67"/>
    <mergeCell ref="B2:I2"/>
    <mergeCell ref="A5:C5"/>
    <mergeCell ref="I55:I59"/>
    <mergeCell ref="I60:I61"/>
    <mergeCell ref="J60:J61"/>
    <mergeCell ref="J55:J59"/>
    <mergeCell ref="I49:I54"/>
    <mergeCell ref="J49:J54"/>
    <mergeCell ref="I42:I47"/>
    <mergeCell ref="J39:J41"/>
    <mergeCell ref="J42:J47"/>
    <mergeCell ref="I11:I15"/>
    <mergeCell ref="J11:J15"/>
    <mergeCell ref="I27:I33"/>
  </mergeCells>
  <phoneticPr fontId="6" type="noConversion"/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2022-10-24T20:06:12Z</dcterms:modified>
</cp:coreProperties>
</file>